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235" windowHeight="7995"/>
  </bookViews>
  <sheets>
    <sheet name="Taul1" sheetId="1" r:id="rId1"/>
    <sheet name="Taul2" sheetId="2" r:id="rId2"/>
  </sheets>
  <definedNames>
    <definedName name="_GoBack" localSheetId="1">Taul2!$C$6</definedName>
  </definedNames>
  <calcPr calcId="152511"/>
</workbook>
</file>

<file path=xl/calcChain.xml><?xml version="1.0" encoding="utf-8"?>
<calcChain xmlns="http://schemas.openxmlformats.org/spreadsheetml/2006/main">
  <c r="E26" i="1" l="1"/>
  <c r="E9" i="1"/>
  <c r="E33" i="1"/>
  <c r="I40" i="1" l="1"/>
  <c r="I33" i="1"/>
  <c r="J33" i="1" s="1"/>
  <c r="I26" i="1"/>
  <c r="I15" i="1"/>
  <c r="I9" i="1"/>
  <c r="J9" i="1" s="1"/>
  <c r="E40" i="1"/>
  <c r="F40" i="1" s="1"/>
  <c r="G40" i="1" s="1"/>
  <c r="E15" i="1"/>
  <c r="E4" i="1"/>
  <c r="F26" i="1" s="1"/>
  <c r="G26" i="1" s="1"/>
  <c r="F31" i="1"/>
  <c r="G31" i="1"/>
  <c r="B6" i="1"/>
  <c r="I3" i="1"/>
  <c r="J34" i="1" s="1"/>
  <c r="B34" i="1" s="1"/>
  <c r="C34" i="1" s="1"/>
  <c r="C7" i="1"/>
  <c r="F33" i="1"/>
  <c r="G33" i="1" s="1"/>
  <c r="C5" i="1"/>
  <c r="C4" i="1"/>
  <c r="C6" i="1"/>
  <c r="B8" i="1" s="1"/>
  <c r="F3" i="1"/>
  <c r="D25" i="2"/>
  <c r="J3" i="1"/>
  <c r="J41" i="1"/>
  <c r="I4" i="1"/>
  <c r="J24" i="1" s="1"/>
  <c r="B24" i="1" s="1"/>
  <c r="C24" i="1" s="1"/>
  <c r="J43" i="1"/>
  <c r="J30" i="1"/>
  <c r="B30" i="1"/>
  <c r="C30" i="1" s="1"/>
  <c r="J36" i="1"/>
  <c r="B36" i="1" s="1"/>
  <c r="C36" i="1" s="1"/>
  <c r="J27" i="1"/>
  <c r="B27" i="1"/>
  <c r="C27" i="1" s="1"/>
  <c r="J29" i="1"/>
  <c r="B29" i="1" s="1"/>
  <c r="C29" i="1" s="1"/>
  <c r="J35" i="1"/>
  <c r="B35" i="1" s="1"/>
  <c r="C35" i="1" s="1"/>
  <c r="J38" i="1"/>
  <c r="J28" i="1"/>
  <c r="B28" i="1" s="1"/>
  <c r="C28" i="1" s="1"/>
  <c r="J42" i="1"/>
  <c r="B42" i="1"/>
  <c r="C42" i="1" s="1"/>
  <c r="J37" i="1"/>
  <c r="B37" i="1"/>
  <c r="C37" i="1" s="1"/>
  <c r="F10" i="1"/>
  <c r="G10" i="1" s="1"/>
  <c r="F14" i="1"/>
  <c r="F18" i="1"/>
  <c r="G18" i="1" s="1"/>
  <c r="F22" i="1"/>
  <c r="G22" i="1" s="1"/>
  <c r="F30" i="1"/>
  <c r="G30" i="1" s="1"/>
  <c r="F34" i="1"/>
  <c r="G34" i="1"/>
  <c r="F42" i="1"/>
  <c r="G42" i="1" s="1"/>
  <c r="F46" i="1"/>
  <c r="F24" i="1"/>
  <c r="G24" i="1" s="1"/>
  <c r="F32" i="1"/>
  <c r="F44" i="1"/>
  <c r="G44" i="1" s="1"/>
  <c r="F21" i="1"/>
  <c r="G21" i="1" s="1"/>
  <c r="F29" i="1"/>
  <c r="G29" i="1" s="1"/>
  <c r="F37" i="1"/>
  <c r="G37" i="1" s="1"/>
  <c r="F45" i="1"/>
  <c r="F11" i="1"/>
  <c r="G11" i="1" s="1"/>
  <c r="F19" i="1"/>
  <c r="G19" i="1" s="1"/>
  <c r="F23" i="1"/>
  <c r="G23" i="1" s="1"/>
  <c r="F27" i="1"/>
  <c r="G27" i="1" s="1"/>
  <c r="F39" i="1"/>
  <c r="F43" i="1"/>
  <c r="G43" i="1" s="1"/>
  <c r="F12" i="1"/>
  <c r="G12" i="1"/>
  <c r="F20" i="1"/>
  <c r="G20" i="1" s="1"/>
  <c r="F13" i="1"/>
  <c r="G13" i="1"/>
  <c r="F25" i="1"/>
  <c r="F41" i="1"/>
  <c r="G41" i="1"/>
  <c r="F9" i="1"/>
  <c r="G9" i="1" s="1"/>
  <c r="J40" i="1"/>
  <c r="J12" i="1"/>
  <c r="B12" i="1"/>
  <c r="C12" i="1" s="1"/>
  <c r="J21" i="1"/>
  <c r="B21" i="1" s="1"/>
  <c r="C21" i="1" s="1"/>
  <c r="J10" i="1"/>
  <c r="J13" i="1"/>
  <c r="B13" i="1"/>
  <c r="C13" i="1" s="1"/>
  <c r="J17" i="1"/>
  <c r="B17" i="1"/>
  <c r="C17" i="1" s="1"/>
  <c r="J18" i="1"/>
  <c r="B18" i="1" s="1"/>
  <c r="C18" i="1" s="1"/>
  <c r="J11" i="1"/>
  <c r="J19" i="1" l="1"/>
  <c r="B19" i="1" s="1"/>
  <c r="C19" i="1" s="1"/>
  <c r="J20" i="1"/>
  <c r="B20" i="1" s="1"/>
  <c r="C20" i="1" s="1"/>
  <c r="J23" i="1"/>
  <c r="B23" i="1" s="1"/>
  <c r="C23" i="1" s="1"/>
  <c r="B11" i="1"/>
  <c r="C11" i="1" s="1"/>
  <c r="J16" i="1"/>
  <c r="B16" i="1" s="1"/>
  <c r="C16" i="1" s="1"/>
  <c r="J22" i="1"/>
  <c r="B22" i="1" s="1"/>
  <c r="C22" i="1" s="1"/>
  <c r="B10" i="1"/>
  <c r="C10" i="1" s="1"/>
  <c r="B41" i="1"/>
  <c r="F17" i="1"/>
  <c r="G17" i="1" s="1"/>
  <c r="F28" i="1"/>
  <c r="G28" i="1" s="1"/>
  <c r="F35" i="1"/>
  <c r="G35" i="1" s="1"/>
  <c r="F36" i="1"/>
  <c r="G36" i="1" s="1"/>
  <c r="F16" i="1"/>
  <c r="G16" i="1" s="1"/>
  <c r="F38" i="1"/>
  <c r="G38" i="1" s="1"/>
  <c r="B38" i="1"/>
  <c r="C38" i="1" s="1"/>
  <c r="J44" i="1"/>
  <c r="B44" i="1" s="1"/>
  <c r="C44" i="1" s="1"/>
  <c r="J31" i="1"/>
  <c r="B31" i="1" s="1"/>
  <c r="C31" i="1" s="1"/>
  <c r="B43" i="1"/>
  <c r="C43" i="1" s="1"/>
  <c r="F15" i="1"/>
  <c r="G15" i="1" s="1"/>
  <c r="J26" i="1"/>
  <c r="B33" i="1"/>
  <c r="C33" i="1" s="1"/>
  <c r="I47" i="1"/>
  <c r="I48" i="1" s="1"/>
  <c r="J15" i="1"/>
  <c r="B9" i="1"/>
  <c r="C9" i="1" s="1"/>
  <c r="E47" i="1"/>
  <c r="E48" i="1" s="1"/>
  <c r="C41" i="1" l="1"/>
  <c r="B40" i="1"/>
  <c r="C40" i="1" s="1"/>
  <c r="B15" i="1"/>
  <c r="C15" i="1" s="1"/>
  <c r="B26" i="1"/>
  <c r="C26" i="1" s="1"/>
  <c r="J47" i="1"/>
  <c r="F47" i="1"/>
  <c r="G47" i="1" s="1"/>
  <c r="B47" i="1" l="1"/>
  <c r="B48" i="1" s="1"/>
  <c r="C47" i="1"/>
</calcChain>
</file>

<file path=xl/sharedStrings.xml><?xml version="1.0" encoding="utf-8"?>
<sst xmlns="http://schemas.openxmlformats.org/spreadsheetml/2006/main" count="160" uniqueCount="75">
  <si>
    <t>Rehtorin työajan suunnittelulomake</t>
  </si>
  <si>
    <t>työpäivät</t>
  </si>
  <si>
    <t>työtunteina</t>
  </si>
  <si>
    <t>päivää</t>
  </si>
  <si>
    <t>tuntia</t>
  </si>
  <si>
    <t>päiviä</t>
  </si>
  <si>
    <t>tunteja</t>
  </si>
  <si>
    <t>Toimistotyöaika ilman lomia ja arkipyhiä vuodessa</t>
  </si>
  <si>
    <t>Työpäiviä kouluaikana</t>
  </si>
  <si>
    <t>Työpäiviä loma-ajalla</t>
  </si>
  <si>
    <t xml:space="preserve"> </t>
  </si>
  <si>
    <t>Arkipyhien määrä lukuvuotena</t>
  </si>
  <si>
    <t>Työviikkoja kouluaikana</t>
  </si>
  <si>
    <t>Työviikot koulujen loma-ajalla</t>
  </si>
  <si>
    <t>Vuosilomaoikeus</t>
  </si>
  <si>
    <t>Kokonaistyöaika</t>
  </si>
  <si>
    <t>Virkavapaapäivät</t>
  </si>
  <si>
    <t>Työvuoden tunnit</t>
  </si>
  <si>
    <t>työpäivinä</t>
  </si>
  <si>
    <t>Suunnitelma "normaalista" työviikosta kouluaikoina</t>
  </si>
  <si>
    <t>tunteja kouluaikana yhteensä</t>
  </si>
  <si>
    <t>Suunnitelma loma-ajan töistä
suunnitellaan "normaali" viikko</t>
  </si>
  <si>
    <t>tunteja
loma-aikana yhteensä</t>
  </si>
  <si>
    <t>1. Oppilas- ja oppilashuoltotyö</t>
  </si>
  <si>
    <t>muu oppilaiden kanssa tehtävä työ</t>
  </si>
  <si>
    <t>oppilasasiat (myös puhelin), opp.palaverit</t>
  </si>
  <si>
    <t>oppilashuolto</t>
  </si>
  <si>
    <t>2. Oman koulun johtaminen</t>
  </si>
  <si>
    <t xml:space="preserve">      työjärjestys, arviointi</t>
  </si>
  <si>
    <t>sijaisten hankinta</t>
  </si>
  <si>
    <t>kehityskeskustelut + keskustelut henkilöstön kanssa</t>
  </si>
  <si>
    <t>yt-palaverit valm. + seur. lv:n suunn.+johtoryhmä</t>
  </si>
  <si>
    <t>kiinteistönhoito, ruokapalvelu, siivous, vahtimestarityö jne.</t>
  </si>
  <si>
    <t>toimistotyö</t>
  </si>
  <si>
    <t>päätökset, tilaukset</t>
  </si>
  <si>
    <t>sähköposti ja järjestelmät</t>
  </si>
  <si>
    <t>talouden suunnittelu, seuranta, laskut</t>
  </si>
  <si>
    <t>3.  Koulun ulkopuolisten tahojen kanssa tehtävä työ</t>
  </si>
  <si>
    <t>remonttiasiat</t>
  </si>
  <si>
    <t>kodin ja koulun yhteistyö</t>
  </si>
  <si>
    <t>alueyhteistyö</t>
  </si>
  <si>
    <t>yhteydenpito viranomaisiin</t>
  </si>
  <si>
    <t>opetusharjoittelu/vierailut</t>
  </si>
  <si>
    <t>4.  Sisäinen yhteistyö</t>
  </si>
  <si>
    <t>kyselyt yms. tiedonkeruu</t>
  </si>
  <si>
    <t>rehtorikokoukset + perehtyminen</t>
  </si>
  <si>
    <t>alueyhteistyö, ops</t>
  </si>
  <si>
    <t>kaupunkikohtaiset ja perusopetuksen työryhmät</t>
  </si>
  <si>
    <t>kouluttautuminen</t>
  </si>
  <si>
    <t>5. Oma opetustyö</t>
  </si>
  <si>
    <t>opetustunnit</t>
  </si>
  <si>
    <t>opetuksen valmistelu &amp; jälkityö</t>
  </si>
  <si>
    <t>sijsistaminen (sis opv.)</t>
  </si>
  <si>
    <t>muu sijaistaminen</t>
  </si>
  <si>
    <t>Tuntikertymä suunnitelmiin perustuen</t>
  </si>
  <si>
    <t>Yhteensä tunnit</t>
  </si>
  <si>
    <t>Yhteensä</t>
  </si>
  <si>
    <t>Kokonaistyöaika +/- suunnitelma</t>
  </si>
  <si>
    <t>viikon + / - tunnit</t>
  </si>
  <si>
    <t>Lukuvuosi 1.8.2014–31.7.2015</t>
  </si>
  <si>
    <t>Vuosilomaoikeus 38 vuosilomapäivää</t>
  </si>
  <si>
    <t>päivinä</t>
  </si>
  <si>
    <t>tunteina</t>
  </si>
  <si>
    <t>Työpäiviä vuodessa</t>
  </si>
  <si>
    <t>arkipyhät</t>
  </si>
  <si>
    <r>
      <t>– </t>
    </r>
    <r>
      <rPr>
        <sz val="9"/>
        <color rgb="FF666666"/>
        <rFont val="Verdana"/>
        <family val="2"/>
      </rPr>
      <t>10</t>
    </r>
  </si>
  <si>
    <t>vuosilomat</t>
  </si>
  <si>
    <r>
      <t>– </t>
    </r>
    <r>
      <rPr>
        <sz val="9"/>
        <color rgb="FF666666"/>
        <rFont val="Verdana"/>
        <family val="2"/>
      </rPr>
      <t>38</t>
    </r>
  </si>
  <si>
    <t>Vuosilomaoikeus 30 vuosilomapäivää</t>
  </si>
  <si>
    <r>
      <t>– </t>
    </r>
    <r>
      <rPr>
        <sz val="9"/>
        <color rgb="FF666666"/>
        <rFont val="Verdana"/>
        <family val="2"/>
      </rPr>
      <t>30</t>
    </r>
  </si>
  <si>
    <t>Vuosilomaoikeus 28 vuosilomapäivää</t>
  </si>
  <si>
    <r>
      <t>– </t>
    </r>
    <r>
      <rPr>
        <sz val="9"/>
        <color rgb="FF666666"/>
        <rFont val="Verdana"/>
        <family val="2"/>
      </rPr>
      <t>28</t>
    </r>
  </si>
  <si>
    <t>Vuosilomaoikeus 23 vuosilomapäivää</t>
  </si>
  <si>
    <r>
      <t>– </t>
    </r>
    <r>
      <rPr>
        <sz val="9"/>
        <color rgb="FF666666"/>
        <rFont val="Verdana"/>
        <family val="2"/>
      </rPr>
      <t>23</t>
    </r>
  </si>
  <si>
    <t>(opetustunnit ja niiden esi- ja jälkityöt)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</si>
</sst>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2"/>
      <color rgb="FF2E2E2E"/>
      <name val="Verdana"/>
      <family val="2"/>
    </font>
    <font>
      <sz val="9"/>
      <color rgb="FF666666"/>
      <name val="Verdana"/>
      <family val="2"/>
    </font>
    <font>
      <b/>
      <sz val="11"/>
      <color rgb="FF666666"/>
      <name val="Verdana"/>
      <family val="2"/>
    </font>
    <font>
      <sz val="9"/>
      <color rgb="FF666666"/>
      <name val="Arial"/>
      <family val="2"/>
    </font>
    <font>
      <b/>
      <sz val="9"/>
      <color rgb="FF666666"/>
      <name val="Verdan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4C4C4"/>
      </left>
      <right style="medium">
        <color rgb="FFC4C4C4"/>
      </right>
      <top style="medium">
        <color rgb="FFC4C4C4"/>
      </top>
      <bottom style="medium">
        <color rgb="FFC4C4C4"/>
      </bottom>
      <diagonal/>
    </border>
    <border>
      <left style="medium">
        <color rgb="FFC4C4C4"/>
      </left>
      <right/>
      <top style="medium">
        <color rgb="FFC4C4C4"/>
      </top>
      <bottom style="medium">
        <color rgb="FFC4C4C4"/>
      </bottom>
      <diagonal/>
    </border>
    <border>
      <left/>
      <right/>
      <top style="medium">
        <color rgb="FFC4C4C4"/>
      </top>
      <bottom style="medium">
        <color rgb="FFC4C4C4"/>
      </bottom>
      <diagonal/>
    </border>
    <border>
      <left/>
      <right style="medium">
        <color rgb="FFC4C4C4"/>
      </right>
      <top style="medium">
        <color rgb="FFC4C4C4"/>
      </top>
      <bottom style="medium">
        <color rgb="FFC4C4C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2" fillId="0" borderId="0" xfId="0" applyFont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3" fontId="6" fillId="3" borderId="4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left" indent="2"/>
    </xf>
    <xf numFmtId="0" fontId="1" fillId="0" borderId="9" xfId="0" applyFont="1" applyBorder="1"/>
    <xf numFmtId="0" fontId="1" fillId="0" borderId="9" xfId="0" applyFont="1" applyFill="1" applyBorder="1" applyAlignment="1">
      <alignment horizontal="left" indent="2"/>
    </xf>
    <xf numFmtId="0" fontId="1" fillId="0" borderId="11" xfId="0" applyFont="1" applyFill="1" applyBorder="1" applyAlignment="1">
      <alignment horizontal="left" indent="2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/>
    <xf numFmtId="0" fontId="7" fillId="0" borderId="0" xfId="0" applyFont="1"/>
    <xf numFmtId="0" fontId="9" fillId="0" borderId="9" xfId="0" applyFont="1" applyBorder="1"/>
    <xf numFmtId="0" fontId="7" fillId="0" borderId="0" xfId="0" applyFont="1" applyBorder="1"/>
    <xf numFmtId="0" fontId="7" fillId="0" borderId="10" xfId="0" applyFont="1" applyBorder="1"/>
    <xf numFmtId="0" fontId="7" fillId="0" borderId="8" xfId="0" applyFont="1" applyBorder="1"/>
    <xf numFmtId="0" fontId="7" fillId="7" borderId="1" xfId="0" applyFont="1" applyFill="1" applyBorder="1"/>
    <xf numFmtId="164" fontId="7" fillId="7" borderId="1" xfId="0" applyNumberFormat="1" applyFont="1" applyFill="1" applyBorder="1"/>
    <xf numFmtId="0" fontId="7" fillId="0" borderId="21" xfId="0" applyFont="1" applyBorder="1"/>
    <xf numFmtId="0" fontId="7" fillId="4" borderId="15" xfId="0" applyFont="1" applyFill="1" applyBorder="1"/>
    <xf numFmtId="0" fontId="7" fillId="7" borderId="16" xfId="0" applyFont="1" applyFill="1" applyBorder="1"/>
    <xf numFmtId="0" fontId="7" fillId="7" borderId="21" xfId="0" applyFont="1" applyFill="1" applyBorder="1"/>
    <xf numFmtId="0" fontId="7" fillId="7" borderId="15" xfId="0" applyFont="1" applyFill="1" applyBorder="1"/>
    <xf numFmtId="0" fontId="7" fillId="0" borderId="9" xfId="0" applyFont="1" applyBorder="1"/>
    <xf numFmtId="0" fontId="7" fillId="4" borderId="1" xfId="0" applyFont="1" applyFill="1" applyBorder="1"/>
    <xf numFmtId="0" fontId="7" fillId="7" borderId="17" xfId="0" applyFont="1" applyFill="1" applyBorder="1"/>
    <xf numFmtId="0" fontId="7" fillId="7" borderId="0" xfId="0" applyFont="1" applyFill="1" applyBorder="1"/>
    <xf numFmtId="0" fontId="9" fillId="7" borderId="17" xfId="0" applyFont="1" applyFill="1" applyBorder="1"/>
    <xf numFmtId="0" fontId="9" fillId="0" borderId="0" xfId="0" applyFont="1" applyBorder="1"/>
    <xf numFmtId="0" fontId="9" fillId="0" borderId="10" xfId="0" applyFont="1" applyBorder="1"/>
    <xf numFmtId="0" fontId="7" fillId="2" borderId="9" xfId="0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164" fontId="7" fillId="0" borderId="10" xfId="0" applyNumberFormat="1" applyFont="1" applyBorder="1"/>
    <xf numFmtId="0" fontId="7" fillId="0" borderId="9" xfId="0" applyFont="1" applyBorder="1" applyAlignment="1">
      <alignment wrapText="1"/>
    </xf>
    <xf numFmtId="2" fontId="7" fillId="0" borderId="0" xfId="0" applyNumberFormat="1" applyFont="1" applyBorder="1"/>
    <xf numFmtId="0" fontId="8" fillId="0" borderId="9" xfId="0" applyFont="1" applyBorder="1"/>
    <xf numFmtId="0" fontId="9" fillId="2" borderId="2" xfId="0" applyFont="1" applyFill="1" applyBorder="1"/>
    <xf numFmtId="164" fontId="9" fillId="8" borderId="1" xfId="0" applyNumberFormat="1" applyFont="1" applyFill="1" applyBorder="1"/>
    <xf numFmtId="164" fontId="9" fillId="2" borderId="2" xfId="0" applyNumberFormat="1" applyFont="1" applyFill="1" applyBorder="1"/>
    <xf numFmtId="0" fontId="9" fillId="5" borderId="1" xfId="0" applyFont="1" applyFill="1" applyBorder="1"/>
    <xf numFmtId="164" fontId="9" fillId="7" borderId="1" xfId="0" applyNumberFormat="1" applyFont="1" applyFill="1" applyBorder="1"/>
    <xf numFmtId="0" fontId="9" fillId="4" borderId="3" xfId="0" applyFont="1" applyFill="1" applyBorder="1"/>
    <xf numFmtId="0" fontId="9" fillId="5" borderId="14" xfId="0" applyFont="1" applyFill="1" applyBorder="1"/>
    <xf numFmtId="164" fontId="9" fillId="5" borderId="14" xfId="0" applyNumberFormat="1" applyFont="1" applyFill="1" applyBorder="1"/>
    <xf numFmtId="0" fontId="9" fillId="4" borderId="1" xfId="0" applyFont="1" applyFill="1" applyBorder="1"/>
    <xf numFmtId="164" fontId="9" fillId="0" borderId="10" xfId="0" applyNumberFormat="1" applyFont="1" applyBorder="1"/>
    <xf numFmtId="0" fontId="7" fillId="9" borderId="18" xfId="0" applyFont="1" applyFill="1" applyBorder="1" applyAlignment="1">
      <alignment horizontal="left"/>
    </xf>
    <xf numFmtId="164" fontId="7" fillId="9" borderId="2" xfId="0" applyNumberFormat="1" applyFont="1" applyFill="1" applyBorder="1"/>
    <xf numFmtId="164" fontId="9" fillId="8" borderId="10" xfId="0" applyNumberFormat="1" applyFont="1" applyFill="1" applyBorder="1"/>
    <xf numFmtId="0" fontId="7" fillId="0" borderId="9" xfId="0" applyFont="1" applyBorder="1" applyAlignment="1">
      <alignment horizontal="left"/>
    </xf>
    <xf numFmtId="0" fontId="7" fillId="2" borderId="2" xfId="0" applyFont="1" applyFill="1" applyBorder="1"/>
    <xf numFmtId="0" fontId="8" fillId="6" borderId="9" xfId="0" quotePrefix="1" applyFont="1" applyFill="1" applyBorder="1" applyAlignment="1">
      <alignment horizontal="left"/>
    </xf>
    <xf numFmtId="0" fontId="7" fillId="6" borderId="0" xfId="0" applyFont="1" applyFill="1" applyBorder="1"/>
    <xf numFmtId="2" fontId="9" fillId="0" borderId="0" xfId="0" applyNumberFormat="1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11" fillId="0" borderId="9" xfId="0" applyFont="1" applyBorder="1" applyAlignment="1">
      <alignment horizontal="left" indent="2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topLeftCell="A20" zoomScale="80" zoomScaleNormal="100" zoomScaleSheetLayoutView="80" workbookViewId="0">
      <selection activeCell="D8" sqref="D8"/>
    </sheetView>
  </sheetViews>
  <sheetFormatPr defaultRowHeight="15" x14ac:dyDescent="0.2"/>
  <cols>
    <col min="1" max="1" width="43.33203125" customWidth="1"/>
    <col min="2" max="3" width="10.21875" customWidth="1"/>
    <col min="4" max="4" width="43.21875" customWidth="1"/>
    <col min="5" max="7" width="9.21875" customWidth="1"/>
    <col min="8" max="8" width="44.77734375" customWidth="1"/>
    <col min="9" max="10" width="10.109375" customWidth="1"/>
  </cols>
  <sheetData>
    <row r="1" spans="1:13" ht="21" thickBot="1" x14ac:dyDescent="0.3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7"/>
    </row>
    <row r="2" spans="1:13" ht="15.75" thickBot="1" x14ac:dyDescent="0.25">
      <c r="A2" s="16"/>
      <c r="B2" s="17" t="s">
        <v>1</v>
      </c>
      <c r="C2" s="17" t="s">
        <v>2</v>
      </c>
      <c r="D2" s="18"/>
      <c r="E2" s="19" t="s">
        <v>3</v>
      </c>
      <c r="F2" s="20" t="s">
        <v>4</v>
      </c>
      <c r="G2" s="19"/>
      <c r="H2" s="18"/>
      <c r="I2" s="19" t="s">
        <v>5</v>
      </c>
      <c r="J2" s="20" t="s">
        <v>6</v>
      </c>
    </row>
    <row r="3" spans="1:13" x14ac:dyDescent="0.2">
      <c r="A3" s="21" t="s">
        <v>7</v>
      </c>
      <c r="B3" s="22">
        <v>261</v>
      </c>
      <c r="C3" s="23">
        <v>1892</v>
      </c>
      <c r="D3" s="24" t="s">
        <v>8</v>
      </c>
      <c r="E3" s="25">
        <v>187</v>
      </c>
      <c r="F3" s="26">
        <f>E3*7.25</f>
        <v>1355.75</v>
      </c>
      <c r="G3" s="27"/>
      <c r="H3" s="21" t="s">
        <v>9</v>
      </c>
      <c r="I3" s="28">
        <f>B6-E3</f>
        <v>26</v>
      </c>
      <c r="J3" s="26">
        <f>I3*7.25</f>
        <v>188.5</v>
      </c>
      <c r="K3" t="s">
        <v>10</v>
      </c>
    </row>
    <row r="4" spans="1:13" x14ac:dyDescent="0.2">
      <c r="A4" s="29" t="s">
        <v>11</v>
      </c>
      <c r="B4" s="30">
        <v>10</v>
      </c>
      <c r="C4" s="23">
        <f>10*7.25</f>
        <v>72.5</v>
      </c>
      <c r="D4" s="19" t="s">
        <v>12</v>
      </c>
      <c r="E4" s="22">
        <f>E3/5</f>
        <v>37.4</v>
      </c>
      <c r="F4" s="31"/>
      <c r="G4" s="32"/>
      <c r="H4" s="29" t="s">
        <v>13</v>
      </c>
      <c r="I4" s="22">
        <f>I3/5</f>
        <v>5.2</v>
      </c>
      <c r="J4" s="33"/>
    </row>
    <row r="5" spans="1:13" x14ac:dyDescent="0.2">
      <c r="A5" s="29" t="s">
        <v>14</v>
      </c>
      <c r="B5" s="30">
        <v>38</v>
      </c>
      <c r="C5" s="23">
        <f>B5*7.25</f>
        <v>275.5</v>
      </c>
      <c r="D5" s="19"/>
      <c r="E5" s="19"/>
      <c r="F5" s="20" t="s">
        <v>10</v>
      </c>
      <c r="G5" s="19"/>
      <c r="H5" s="18"/>
      <c r="I5" s="34"/>
      <c r="J5" s="35"/>
    </row>
    <row r="6" spans="1:13" x14ac:dyDescent="0.2">
      <c r="A6" s="36" t="s">
        <v>15</v>
      </c>
      <c r="B6" s="37">
        <f>B3-B4-B5</f>
        <v>213</v>
      </c>
      <c r="C6" s="38">
        <f>C3-C4-C5</f>
        <v>1544</v>
      </c>
      <c r="D6" s="19"/>
      <c r="E6" s="19"/>
      <c r="F6" s="20"/>
      <c r="G6" s="19"/>
      <c r="H6" s="29"/>
      <c r="I6" s="19"/>
      <c r="J6" s="35"/>
    </row>
    <row r="7" spans="1:13" x14ac:dyDescent="0.2">
      <c r="A7" s="36" t="s">
        <v>16</v>
      </c>
      <c r="B7" s="30">
        <v>0</v>
      </c>
      <c r="C7" s="38">
        <f>B7*7.25</f>
        <v>0</v>
      </c>
      <c r="D7" s="19"/>
      <c r="E7" s="19"/>
      <c r="F7" s="20"/>
      <c r="G7" s="19"/>
      <c r="H7" s="29"/>
      <c r="I7" s="19"/>
      <c r="J7" s="35"/>
    </row>
    <row r="8" spans="1:13" ht="61.5" customHeight="1" thickBot="1" x14ac:dyDescent="0.25">
      <c r="A8" s="29" t="s">
        <v>17</v>
      </c>
      <c r="B8" s="19">
        <f>C6</f>
        <v>1544</v>
      </c>
      <c r="C8" s="39" t="s">
        <v>18</v>
      </c>
      <c r="D8" s="40" t="s">
        <v>19</v>
      </c>
      <c r="E8" s="41">
        <v>36.25</v>
      </c>
      <c r="F8" s="14" t="s">
        <v>20</v>
      </c>
      <c r="G8" s="15" t="s">
        <v>18</v>
      </c>
      <c r="H8" s="40" t="s">
        <v>21</v>
      </c>
      <c r="I8" s="19">
        <v>36.25</v>
      </c>
      <c r="J8" s="14" t="s">
        <v>22</v>
      </c>
    </row>
    <row r="9" spans="1:13" ht="15.75" thickBot="1" x14ac:dyDescent="0.25">
      <c r="A9" s="42" t="s">
        <v>23</v>
      </c>
      <c r="B9" s="43">
        <f>SUM(B10:B13)</f>
        <v>136.1</v>
      </c>
      <c r="C9" s="44">
        <f>B9/7.25</f>
        <v>18.772413793103446</v>
      </c>
      <c r="D9" s="42" t="s">
        <v>23</v>
      </c>
      <c r="E9" s="43">
        <f>SUM(E10:E13)</f>
        <v>3.5</v>
      </c>
      <c r="F9" s="43">
        <f t="shared" ref="F9:F47" si="0">E9*$E$4</f>
        <v>130.9</v>
      </c>
      <c r="G9" s="45">
        <f>F9/7.25</f>
        <v>18.055172413793105</v>
      </c>
      <c r="H9" s="42" t="s">
        <v>23</v>
      </c>
      <c r="I9" s="43">
        <f>SUM(I10:I13)</f>
        <v>1</v>
      </c>
      <c r="J9" s="43">
        <f>I9/5*$I$3</f>
        <v>5.2</v>
      </c>
    </row>
    <row r="10" spans="1:13" x14ac:dyDescent="0.2">
      <c r="A10" s="64" t="s">
        <v>74</v>
      </c>
      <c r="B10" s="46">
        <f>E10*$E$4+J10</f>
        <v>0</v>
      </c>
      <c r="C10" s="47">
        <f>B10/7.25</f>
        <v>0</v>
      </c>
      <c r="D10" s="64" t="s">
        <v>74</v>
      </c>
      <c r="E10" s="48"/>
      <c r="F10" s="49">
        <f t="shared" si="0"/>
        <v>0</v>
      </c>
      <c r="G10" s="50">
        <f>F10/7.25</f>
        <v>0</v>
      </c>
      <c r="H10" s="64" t="s">
        <v>74</v>
      </c>
      <c r="I10" s="48"/>
      <c r="J10" s="49">
        <f>$I$4*I10</f>
        <v>0</v>
      </c>
    </row>
    <row r="11" spans="1:13" x14ac:dyDescent="0.2">
      <c r="A11" s="10" t="s">
        <v>24</v>
      </c>
      <c r="B11" s="46">
        <f>E11*$E$4+J11</f>
        <v>18.7</v>
      </c>
      <c r="C11" s="47">
        <f t="shared" ref="C11:C24" si="1">B11/7.25</f>
        <v>2.579310344827586</v>
      </c>
      <c r="D11" s="10" t="s">
        <v>24</v>
      </c>
      <c r="E11" s="51">
        <v>0.5</v>
      </c>
      <c r="F11" s="49">
        <f t="shared" si="0"/>
        <v>18.7</v>
      </c>
      <c r="G11" s="50">
        <f>F11/7.25</f>
        <v>2.579310344827586</v>
      </c>
      <c r="H11" s="10" t="s">
        <v>24</v>
      </c>
      <c r="I11" s="51"/>
      <c r="J11" s="49">
        <f>$I$4*I11</f>
        <v>0</v>
      </c>
      <c r="M11" s="3"/>
    </row>
    <row r="12" spans="1:13" x14ac:dyDescent="0.2">
      <c r="A12" s="10" t="s">
        <v>25</v>
      </c>
      <c r="B12" s="46">
        <f>E12*$E$4+J12</f>
        <v>77.399999999999991</v>
      </c>
      <c r="C12" s="47">
        <f t="shared" si="1"/>
        <v>10.675862068965516</v>
      </c>
      <c r="D12" s="10" t="s">
        <v>25</v>
      </c>
      <c r="E12" s="51">
        <v>2</v>
      </c>
      <c r="F12" s="49">
        <f t="shared" si="0"/>
        <v>74.8</v>
      </c>
      <c r="G12" s="50">
        <f>F12/7.25</f>
        <v>10.317241379310344</v>
      </c>
      <c r="H12" s="10" t="s">
        <v>25</v>
      </c>
      <c r="I12" s="51">
        <v>0.5</v>
      </c>
      <c r="J12" s="49">
        <f>$I$4*I12</f>
        <v>2.6</v>
      </c>
      <c r="M12" s="3"/>
    </row>
    <row r="13" spans="1:13" x14ac:dyDescent="0.2">
      <c r="A13" s="10" t="s">
        <v>26</v>
      </c>
      <c r="B13" s="46">
        <f>E13*$E$4+J13</f>
        <v>40</v>
      </c>
      <c r="C13" s="47">
        <f t="shared" si="1"/>
        <v>5.5172413793103452</v>
      </c>
      <c r="D13" s="10" t="s">
        <v>26</v>
      </c>
      <c r="E13" s="51">
        <v>1</v>
      </c>
      <c r="F13" s="49">
        <f t="shared" si="0"/>
        <v>37.4</v>
      </c>
      <c r="G13" s="50">
        <f>F13/7.25</f>
        <v>5.1586206896551721</v>
      </c>
      <c r="H13" s="10" t="s">
        <v>26</v>
      </c>
      <c r="I13" s="51">
        <v>0.5</v>
      </c>
      <c r="J13" s="49">
        <f>$I$4*I13</f>
        <v>2.6</v>
      </c>
      <c r="M13" s="3"/>
    </row>
    <row r="14" spans="1:13" ht="15.75" thickBot="1" x14ac:dyDescent="0.25">
      <c r="A14" s="11"/>
      <c r="B14" s="34"/>
      <c r="C14" s="52"/>
      <c r="D14" s="11"/>
      <c r="E14" s="34"/>
      <c r="F14" s="35">
        <f t="shared" si="0"/>
        <v>0</v>
      </c>
      <c r="G14" s="52"/>
      <c r="H14" s="11"/>
      <c r="I14" s="34"/>
      <c r="J14" s="35"/>
      <c r="M14" s="3"/>
    </row>
    <row r="15" spans="1:13" ht="15.75" thickBot="1" x14ac:dyDescent="0.25">
      <c r="A15" s="42" t="s">
        <v>27</v>
      </c>
      <c r="B15" s="43">
        <f>SUM(B16:B24)</f>
        <v>738.74999999999989</v>
      </c>
      <c r="C15" s="44">
        <f t="shared" si="1"/>
        <v>101.89655172413792</v>
      </c>
      <c r="D15" s="42" t="s">
        <v>27</v>
      </c>
      <c r="E15" s="43">
        <f>SUM(E16:E24)</f>
        <v>17.25</v>
      </c>
      <c r="F15" s="43">
        <f t="shared" si="0"/>
        <v>645.15</v>
      </c>
      <c r="G15" s="45">
        <f>F15/7.25</f>
        <v>88.986206896551721</v>
      </c>
      <c r="H15" s="42" t="s">
        <v>27</v>
      </c>
      <c r="I15" s="43">
        <f>SUM(I16:I24)</f>
        <v>18</v>
      </c>
      <c r="J15" s="43">
        <f>I15/5*$I$3</f>
        <v>93.600000000000009</v>
      </c>
      <c r="M15" s="3"/>
    </row>
    <row r="16" spans="1:13" x14ac:dyDescent="0.2">
      <c r="A16" s="11" t="s">
        <v>28</v>
      </c>
      <c r="B16" s="46">
        <f t="shared" ref="B16:B24" si="2">E16*$E$4+J16</f>
        <v>58.2</v>
      </c>
      <c r="C16" s="47">
        <f t="shared" si="1"/>
        <v>8.0275862068965527</v>
      </c>
      <c r="D16" s="11" t="s">
        <v>28</v>
      </c>
      <c r="E16" s="48">
        <v>1</v>
      </c>
      <c r="F16" s="49">
        <f t="shared" si="0"/>
        <v>37.4</v>
      </c>
      <c r="G16" s="50">
        <f>F16/7.25</f>
        <v>5.1586206896551721</v>
      </c>
      <c r="H16" s="11" t="s">
        <v>28</v>
      </c>
      <c r="I16" s="48">
        <v>4</v>
      </c>
      <c r="J16" s="49">
        <f t="shared" ref="J16:J24" si="3">$I$4*I16</f>
        <v>20.8</v>
      </c>
      <c r="M16" s="3"/>
    </row>
    <row r="17" spans="1:13" x14ac:dyDescent="0.2">
      <c r="A17" s="10" t="s">
        <v>29</v>
      </c>
      <c r="B17" s="46">
        <f t="shared" si="2"/>
        <v>37.4</v>
      </c>
      <c r="C17" s="47">
        <f t="shared" si="1"/>
        <v>5.1586206896551721</v>
      </c>
      <c r="D17" s="10" t="s">
        <v>29</v>
      </c>
      <c r="E17" s="51">
        <v>1</v>
      </c>
      <c r="F17" s="49">
        <f t="shared" si="0"/>
        <v>37.4</v>
      </c>
      <c r="G17" s="50">
        <f t="shared" ref="G17:G24" si="4">F17/7.25</f>
        <v>5.1586206896551721</v>
      </c>
      <c r="H17" s="10" t="s">
        <v>29</v>
      </c>
      <c r="I17" s="51">
        <v>0</v>
      </c>
      <c r="J17" s="49">
        <f t="shared" si="3"/>
        <v>0</v>
      </c>
      <c r="M17" s="3"/>
    </row>
    <row r="18" spans="1:13" x14ac:dyDescent="0.2">
      <c r="A18" s="10" t="s">
        <v>30</v>
      </c>
      <c r="B18" s="46">
        <f t="shared" si="2"/>
        <v>33.25</v>
      </c>
      <c r="C18" s="47">
        <f t="shared" si="1"/>
        <v>4.5862068965517242</v>
      </c>
      <c r="D18" s="10" t="s">
        <v>30</v>
      </c>
      <c r="E18" s="51">
        <v>0.75</v>
      </c>
      <c r="F18" s="49">
        <f t="shared" si="0"/>
        <v>28.049999999999997</v>
      </c>
      <c r="G18" s="50">
        <f t="shared" si="4"/>
        <v>3.8689655172413788</v>
      </c>
      <c r="H18" s="10" t="s">
        <v>30</v>
      </c>
      <c r="I18" s="51">
        <v>1</v>
      </c>
      <c r="J18" s="49">
        <f t="shared" si="3"/>
        <v>5.2</v>
      </c>
      <c r="M18" s="3"/>
    </row>
    <row r="19" spans="1:13" x14ac:dyDescent="0.2">
      <c r="A19" s="10" t="s">
        <v>31</v>
      </c>
      <c r="B19" s="46">
        <f t="shared" si="2"/>
        <v>74.8</v>
      </c>
      <c r="C19" s="47">
        <f t="shared" si="1"/>
        <v>10.317241379310344</v>
      </c>
      <c r="D19" s="10" t="s">
        <v>31</v>
      </c>
      <c r="E19" s="51">
        <v>2</v>
      </c>
      <c r="F19" s="49">
        <f t="shared" si="0"/>
        <v>74.8</v>
      </c>
      <c r="G19" s="50">
        <f t="shared" si="4"/>
        <v>10.317241379310344</v>
      </c>
      <c r="H19" s="10" t="s">
        <v>31</v>
      </c>
      <c r="I19" s="51">
        <v>0</v>
      </c>
      <c r="J19" s="49">
        <f t="shared" si="3"/>
        <v>0</v>
      </c>
      <c r="M19" s="2"/>
    </row>
    <row r="20" spans="1:13" x14ac:dyDescent="0.2">
      <c r="A20" s="10" t="s">
        <v>32</v>
      </c>
      <c r="B20" s="46">
        <f t="shared" si="2"/>
        <v>42.6</v>
      </c>
      <c r="C20" s="47">
        <f t="shared" si="1"/>
        <v>5.8758620689655174</v>
      </c>
      <c r="D20" s="10" t="s">
        <v>32</v>
      </c>
      <c r="E20" s="51">
        <v>1</v>
      </c>
      <c r="F20" s="49">
        <f t="shared" si="0"/>
        <v>37.4</v>
      </c>
      <c r="G20" s="50">
        <f t="shared" si="4"/>
        <v>5.1586206896551721</v>
      </c>
      <c r="H20" s="10" t="s">
        <v>32</v>
      </c>
      <c r="I20" s="51">
        <v>1</v>
      </c>
      <c r="J20" s="49">
        <f t="shared" si="3"/>
        <v>5.2</v>
      </c>
    </row>
    <row r="21" spans="1:13" x14ac:dyDescent="0.2">
      <c r="A21" s="10" t="s">
        <v>33</v>
      </c>
      <c r="B21" s="46">
        <f t="shared" si="2"/>
        <v>218.2</v>
      </c>
      <c r="C21" s="47">
        <f t="shared" si="1"/>
        <v>30.096551724137928</v>
      </c>
      <c r="D21" s="10" t="s">
        <v>33</v>
      </c>
      <c r="E21" s="51">
        <v>5</v>
      </c>
      <c r="F21" s="49">
        <f t="shared" si="0"/>
        <v>187</v>
      </c>
      <c r="G21" s="50">
        <f t="shared" si="4"/>
        <v>25.793103448275861</v>
      </c>
      <c r="H21" s="10" t="s">
        <v>33</v>
      </c>
      <c r="I21" s="51">
        <v>6</v>
      </c>
      <c r="J21" s="49">
        <f t="shared" si="3"/>
        <v>31.200000000000003</v>
      </c>
    </row>
    <row r="22" spans="1:13" x14ac:dyDescent="0.2">
      <c r="A22" s="10" t="s">
        <v>34</v>
      </c>
      <c r="B22" s="46">
        <f t="shared" si="2"/>
        <v>40</v>
      </c>
      <c r="C22" s="47">
        <f t="shared" si="1"/>
        <v>5.5172413793103452</v>
      </c>
      <c r="D22" s="10" t="s">
        <v>34</v>
      </c>
      <c r="E22" s="51">
        <v>1</v>
      </c>
      <c r="F22" s="49">
        <f t="shared" si="0"/>
        <v>37.4</v>
      </c>
      <c r="G22" s="50">
        <f t="shared" si="4"/>
        <v>5.1586206896551721</v>
      </c>
      <c r="H22" s="10" t="s">
        <v>34</v>
      </c>
      <c r="I22" s="51">
        <v>0.5</v>
      </c>
      <c r="J22" s="49">
        <f t="shared" si="3"/>
        <v>2.6</v>
      </c>
    </row>
    <row r="23" spans="1:13" x14ac:dyDescent="0.2">
      <c r="A23" s="12" t="s">
        <v>35</v>
      </c>
      <c r="B23" s="46">
        <f t="shared" si="2"/>
        <v>213</v>
      </c>
      <c r="C23" s="47">
        <f t="shared" si="1"/>
        <v>29.379310344827587</v>
      </c>
      <c r="D23" s="12" t="s">
        <v>35</v>
      </c>
      <c r="E23" s="51">
        <v>5</v>
      </c>
      <c r="F23" s="49">
        <f t="shared" si="0"/>
        <v>187</v>
      </c>
      <c r="G23" s="50">
        <f t="shared" si="4"/>
        <v>25.793103448275861</v>
      </c>
      <c r="H23" s="12" t="s">
        <v>35</v>
      </c>
      <c r="I23" s="51">
        <v>5</v>
      </c>
      <c r="J23" s="49">
        <f t="shared" si="3"/>
        <v>26</v>
      </c>
    </row>
    <row r="24" spans="1:13" x14ac:dyDescent="0.2">
      <c r="A24" s="12" t="s">
        <v>36</v>
      </c>
      <c r="B24" s="46">
        <f t="shared" si="2"/>
        <v>21.3</v>
      </c>
      <c r="C24" s="47">
        <f t="shared" si="1"/>
        <v>2.9379310344827587</v>
      </c>
      <c r="D24" s="12" t="s">
        <v>36</v>
      </c>
      <c r="E24" s="51">
        <v>0.5</v>
      </c>
      <c r="F24" s="49">
        <f t="shared" si="0"/>
        <v>18.7</v>
      </c>
      <c r="G24" s="50">
        <f t="shared" si="4"/>
        <v>2.579310344827586</v>
      </c>
      <c r="H24" s="12" t="s">
        <v>36</v>
      </c>
      <c r="I24" s="51">
        <v>0.5</v>
      </c>
      <c r="J24" s="49">
        <f t="shared" si="3"/>
        <v>2.6</v>
      </c>
    </row>
    <row r="25" spans="1:13" ht="15.75" thickBot="1" x14ac:dyDescent="0.25">
      <c r="A25" s="18"/>
      <c r="B25" s="34"/>
      <c r="C25" s="52"/>
      <c r="D25" s="18"/>
      <c r="E25" s="34"/>
      <c r="F25" s="35">
        <f t="shared" si="0"/>
        <v>0</v>
      </c>
      <c r="G25" s="52"/>
      <c r="H25" s="18"/>
      <c r="I25" s="34"/>
      <c r="J25" s="35"/>
    </row>
    <row r="26" spans="1:13" ht="15.75" thickBot="1" x14ac:dyDescent="0.25">
      <c r="A26" s="42" t="s">
        <v>37</v>
      </c>
      <c r="B26" s="43">
        <f>SUM(B27:B31)</f>
        <v>150.64999999999998</v>
      </c>
      <c r="C26" s="44">
        <f>B26/7.25</f>
        <v>20.779310344827582</v>
      </c>
      <c r="D26" s="42" t="s">
        <v>37</v>
      </c>
      <c r="E26" s="43">
        <f>SUM(E27:E31)</f>
        <v>3.75</v>
      </c>
      <c r="F26" s="43">
        <f t="shared" si="0"/>
        <v>140.25</v>
      </c>
      <c r="G26" s="45">
        <f t="shared" ref="G26:G31" si="5">F26/7.25</f>
        <v>19.344827586206897</v>
      </c>
      <c r="H26" s="42" t="s">
        <v>37</v>
      </c>
      <c r="I26" s="43">
        <f>SUM(I27:I31)</f>
        <v>2</v>
      </c>
      <c r="J26" s="43">
        <f t="shared" ref="J26:J31" si="6">I26/5*$I$3</f>
        <v>10.4</v>
      </c>
    </row>
    <row r="27" spans="1:13" x14ac:dyDescent="0.2">
      <c r="A27" s="10" t="s">
        <v>38</v>
      </c>
      <c r="B27" s="46">
        <f>E27*$E$4+J27</f>
        <v>33.25</v>
      </c>
      <c r="C27" s="47">
        <f t="shared" ref="C27:C44" si="7">B27/7.25</f>
        <v>4.5862068965517242</v>
      </c>
      <c r="D27" s="10" t="s">
        <v>38</v>
      </c>
      <c r="E27" s="48">
        <v>0.75</v>
      </c>
      <c r="F27" s="49">
        <f t="shared" si="0"/>
        <v>28.049999999999997</v>
      </c>
      <c r="G27" s="50">
        <f t="shared" si="5"/>
        <v>3.8689655172413788</v>
      </c>
      <c r="H27" s="10" t="s">
        <v>38</v>
      </c>
      <c r="I27" s="48">
        <v>1</v>
      </c>
      <c r="J27" s="49">
        <f t="shared" si="6"/>
        <v>5.2</v>
      </c>
    </row>
    <row r="28" spans="1:13" x14ac:dyDescent="0.2">
      <c r="A28" s="10" t="s">
        <v>39</v>
      </c>
      <c r="B28" s="46">
        <f>E28*$E$4+J28</f>
        <v>40</v>
      </c>
      <c r="C28" s="47">
        <f t="shared" si="7"/>
        <v>5.5172413793103452</v>
      </c>
      <c r="D28" s="10" t="s">
        <v>39</v>
      </c>
      <c r="E28" s="51">
        <v>1</v>
      </c>
      <c r="F28" s="49">
        <f t="shared" si="0"/>
        <v>37.4</v>
      </c>
      <c r="G28" s="50">
        <f t="shared" si="5"/>
        <v>5.1586206896551721</v>
      </c>
      <c r="H28" s="10" t="s">
        <v>39</v>
      </c>
      <c r="I28" s="51">
        <v>0.5</v>
      </c>
      <c r="J28" s="49">
        <f t="shared" si="6"/>
        <v>2.6</v>
      </c>
    </row>
    <row r="29" spans="1:13" x14ac:dyDescent="0.2">
      <c r="A29" s="10" t="s">
        <v>40</v>
      </c>
      <c r="B29" s="46">
        <f>E29*$E$4+J29</f>
        <v>77.399999999999991</v>
      </c>
      <c r="C29" s="47">
        <f t="shared" si="7"/>
        <v>10.675862068965516</v>
      </c>
      <c r="D29" s="10" t="s">
        <v>40</v>
      </c>
      <c r="E29" s="51">
        <v>2</v>
      </c>
      <c r="F29" s="49">
        <f t="shared" si="0"/>
        <v>74.8</v>
      </c>
      <c r="G29" s="50">
        <f t="shared" si="5"/>
        <v>10.317241379310344</v>
      </c>
      <c r="H29" s="10" t="s">
        <v>40</v>
      </c>
      <c r="I29" s="51">
        <v>0.5</v>
      </c>
      <c r="J29" s="49">
        <f t="shared" si="6"/>
        <v>2.6</v>
      </c>
    </row>
    <row r="30" spans="1:13" x14ac:dyDescent="0.2">
      <c r="A30" s="10" t="s">
        <v>41</v>
      </c>
      <c r="B30" s="46">
        <f>E30*$E$4+J30</f>
        <v>0</v>
      </c>
      <c r="C30" s="47">
        <f t="shared" si="7"/>
        <v>0</v>
      </c>
      <c r="D30" s="10" t="s">
        <v>41</v>
      </c>
      <c r="E30" s="51">
        <v>0</v>
      </c>
      <c r="F30" s="49">
        <f t="shared" si="0"/>
        <v>0</v>
      </c>
      <c r="G30" s="50">
        <f t="shared" si="5"/>
        <v>0</v>
      </c>
      <c r="H30" s="10" t="s">
        <v>41</v>
      </c>
      <c r="I30" s="51"/>
      <c r="J30" s="49">
        <f t="shared" si="6"/>
        <v>0</v>
      </c>
    </row>
    <row r="31" spans="1:13" x14ac:dyDescent="0.2">
      <c r="A31" s="10" t="s">
        <v>42</v>
      </c>
      <c r="B31" s="46">
        <f>E31*$E$4+J31</f>
        <v>0</v>
      </c>
      <c r="C31" s="47">
        <f t="shared" si="7"/>
        <v>0</v>
      </c>
      <c r="D31" s="10" t="s">
        <v>42</v>
      </c>
      <c r="E31" s="51"/>
      <c r="F31" s="49">
        <f t="shared" si="0"/>
        <v>0</v>
      </c>
      <c r="G31" s="50">
        <f t="shared" si="5"/>
        <v>0</v>
      </c>
      <c r="H31" s="10" t="s">
        <v>42</v>
      </c>
      <c r="I31" s="51"/>
      <c r="J31" s="49">
        <f t="shared" si="6"/>
        <v>0</v>
      </c>
    </row>
    <row r="32" spans="1:13" ht="15.75" thickBot="1" x14ac:dyDescent="0.25">
      <c r="A32" s="18"/>
      <c r="B32" s="34"/>
      <c r="C32" s="52"/>
      <c r="D32" s="18"/>
      <c r="E32" s="34"/>
      <c r="F32" s="35">
        <f t="shared" si="0"/>
        <v>0</v>
      </c>
      <c r="G32" s="52"/>
      <c r="H32" s="18"/>
      <c r="I32" s="34"/>
      <c r="J32" s="35"/>
    </row>
    <row r="33" spans="1:10" ht="15.75" thickBot="1" x14ac:dyDescent="0.25">
      <c r="A33" s="42" t="s">
        <v>43</v>
      </c>
      <c r="B33" s="43">
        <f>SUM(B34:B38)</f>
        <v>295.60000000000002</v>
      </c>
      <c r="C33" s="44">
        <f t="shared" si="7"/>
        <v>40.772413793103453</v>
      </c>
      <c r="D33" s="42" t="s">
        <v>43</v>
      </c>
      <c r="E33" s="43">
        <f>SUM(E34:E38)</f>
        <v>7</v>
      </c>
      <c r="F33" s="43">
        <f t="shared" si="0"/>
        <v>261.8</v>
      </c>
      <c r="G33" s="45">
        <f t="shared" ref="G33:G38" si="8">F33/7.25</f>
        <v>36.110344827586211</v>
      </c>
      <c r="H33" s="42" t="s">
        <v>43</v>
      </c>
      <c r="I33" s="43">
        <f>SUM(I34:I38)</f>
        <v>6.5</v>
      </c>
      <c r="J33" s="43">
        <f t="shared" ref="J33:J40" si="9">I33/5*$I$3</f>
        <v>33.800000000000004</v>
      </c>
    </row>
    <row r="34" spans="1:10" x14ac:dyDescent="0.2">
      <c r="A34" s="10" t="s">
        <v>44</v>
      </c>
      <c r="B34" s="46">
        <f>E34*$E$4+J34</f>
        <v>5.2</v>
      </c>
      <c r="C34" s="47">
        <f t="shared" si="7"/>
        <v>0.71724137931034482</v>
      </c>
      <c r="D34" s="10" t="s">
        <v>44</v>
      </c>
      <c r="E34" s="48"/>
      <c r="F34" s="49">
        <f t="shared" si="0"/>
        <v>0</v>
      </c>
      <c r="G34" s="50">
        <f t="shared" si="8"/>
        <v>0</v>
      </c>
      <c r="H34" s="10" t="s">
        <v>44</v>
      </c>
      <c r="I34" s="48">
        <v>1</v>
      </c>
      <c r="J34" s="49">
        <f t="shared" si="9"/>
        <v>5.2</v>
      </c>
    </row>
    <row r="35" spans="1:10" x14ac:dyDescent="0.2">
      <c r="A35" s="10" t="s">
        <v>45</v>
      </c>
      <c r="B35" s="46">
        <f>E35*$E$4+J35</f>
        <v>42.6</v>
      </c>
      <c r="C35" s="47">
        <f t="shared" si="7"/>
        <v>5.8758620689655174</v>
      </c>
      <c r="D35" s="10" t="s">
        <v>45</v>
      </c>
      <c r="E35" s="51">
        <v>1</v>
      </c>
      <c r="F35" s="49">
        <f t="shared" si="0"/>
        <v>37.4</v>
      </c>
      <c r="G35" s="50">
        <f t="shared" si="8"/>
        <v>5.1586206896551721</v>
      </c>
      <c r="H35" s="10" t="s">
        <v>45</v>
      </c>
      <c r="I35" s="51">
        <v>1</v>
      </c>
      <c r="J35" s="49">
        <f t="shared" si="9"/>
        <v>5.2</v>
      </c>
    </row>
    <row r="36" spans="1:10" x14ac:dyDescent="0.2">
      <c r="A36" s="10" t="s">
        <v>46</v>
      </c>
      <c r="B36" s="46">
        <f>E36*$E$4+J36</f>
        <v>80</v>
      </c>
      <c r="C36" s="47">
        <f t="shared" si="7"/>
        <v>11.03448275862069</v>
      </c>
      <c r="D36" s="10" t="s">
        <v>46</v>
      </c>
      <c r="E36" s="51">
        <v>2</v>
      </c>
      <c r="F36" s="49">
        <f t="shared" si="0"/>
        <v>74.8</v>
      </c>
      <c r="G36" s="50">
        <f t="shared" si="8"/>
        <v>10.317241379310344</v>
      </c>
      <c r="H36" s="10" t="s">
        <v>46</v>
      </c>
      <c r="I36" s="51">
        <v>1</v>
      </c>
      <c r="J36" s="49">
        <f t="shared" si="9"/>
        <v>5.2</v>
      </c>
    </row>
    <row r="37" spans="1:10" x14ac:dyDescent="0.2">
      <c r="A37" s="10" t="s">
        <v>47</v>
      </c>
      <c r="B37" s="46">
        <f>E37*$E$4+J37</f>
        <v>165.2</v>
      </c>
      <c r="C37" s="47">
        <f t="shared" si="7"/>
        <v>22.786206896551722</v>
      </c>
      <c r="D37" s="10" t="s">
        <v>47</v>
      </c>
      <c r="E37" s="51">
        <v>4</v>
      </c>
      <c r="F37" s="49">
        <f t="shared" si="0"/>
        <v>149.6</v>
      </c>
      <c r="G37" s="50">
        <f t="shared" si="8"/>
        <v>20.634482758620688</v>
      </c>
      <c r="H37" s="10" t="s">
        <v>47</v>
      </c>
      <c r="I37" s="51">
        <v>3</v>
      </c>
      <c r="J37" s="49">
        <f t="shared" si="9"/>
        <v>15.6</v>
      </c>
    </row>
    <row r="38" spans="1:10" x14ac:dyDescent="0.2">
      <c r="A38" s="10" t="s">
        <v>48</v>
      </c>
      <c r="B38" s="46">
        <f>E38*$E$4+J38</f>
        <v>2.6</v>
      </c>
      <c r="C38" s="47">
        <f t="shared" si="7"/>
        <v>0.35862068965517241</v>
      </c>
      <c r="D38" s="10" t="s">
        <v>48</v>
      </c>
      <c r="E38" s="51"/>
      <c r="F38" s="49">
        <f t="shared" si="0"/>
        <v>0</v>
      </c>
      <c r="G38" s="50">
        <f t="shared" si="8"/>
        <v>0</v>
      </c>
      <c r="H38" s="10" t="s">
        <v>48</v>
      </c>
      <c r="I38" s="51">
        <v>0.5</v>
      </c>
      <c r="J38" s="49">
        <f t="shared" si="9"/>
        <v>2.6</v>
      </c>
    </row>
    <row r="39" spans="1:10" ht="15.75" thickBot="1" x14ac:dyDescent="0.25">
      <c r="A39" s="18"/>
      <c r="B39" s="34"/>
      <c r="C39" s="52"/>
      <c r="D39" s="18"/>
      <c r="E39" s="34"/>
      <c r="F39" s="35">
        <f t="shared" si="0"/>
        <v>0</v>
      </c>
      <c r="G39" s="52"/>
      <c r="H39" s="18"/>
      <c r="I39" s="34"/>
      <c r="J39" s="35"/>
    </row>
    <row r="40" spans="1:10" ht="15.75" thickBot="1" x14ac:dyDescent="0.25">
      <c r="A40" s="42" t="s">
        <v>49</v>
      </c>
      <c r="B40" s="43">
        <f>SUM(B41:B44)</f>
        <v>224.4</v>
      </c>
      <c r="C40" s="44">
        <f t="shared" si="7"/>
        <v>30.951724137931034</v>
      </c>
      <c r="D40" s="42" t="s">
        <v>49</v>
      </c>
      <c r="E40" s="43">
        <f>SUM(E41:E44)</f>
        <v>6</v>
      </c>
      <c r="F40" s="43">
        <f t="shared" si="0"/>
        <v>224.39999999999998</v>
      </c>
      <c r="G40" s="45">
        <f>F40/7.25</f>
        <v>30.951724137931031</v>
      </c>
      <c r="H40" s="42" t="s">
        <v>49</v>
      </c>
      <c r="I40" s="43">
        <f>SUM(I41:I44)</f>
        <v>0</v>
      </c>
      <c r="J40" s="43">
        <f t="shared" si="9"/>
        <v>0</v>
      </c>
    </row>
    <row r="41" spans="1:10" x14ac:dyDescent="0.2">
      <c r="A41" s="12" t="s">
        <v>50</v>
      </c>
      <c r="B41" s="46">
        <f>E41*$E$4+J41</f>
        <v>149.6</v>
      </c>
      <c r="C41" s="47">
        <f t="shared" si="7"/>
        <v>20.634482758620688</v>
      </c>
      <c r="D41" s="12" t="s">
        <v>50</v>
      </c>
      <c r="E41" s="48">
        <v>4</v>
      </c>
      <c r="F41" s="49">
        <f t="shared" si="0"/>
        <v>149.6</v>
      </c>
      <c r="G41" s="50">
        <f>F41/7.25</f>
        <v>20.634482758620688</v>
      </c>
      <c r="H41" s="12" t="s">
        <v>50</v>
      </c>
      <c r="I41" s="48"/>
      <c r="J41" s="49">
        <f>I41/5*$I$3</f>
        <v>0</v>
      </c>
    </row>
    <row r="42" spans="1:10" x14ac:dyDescent="0.2">
      <c r="A42" s="12" t="s">
        <v>51</v>
      </c>
      <c r="B42" s="46">
        <f>E42*$E$4+J42</f>
        <v>37.4</v>
      </c>
      <c r="C42" s="47">
        <f t="shared" si="7"/>
        <v>5.1586206896551721</v>
      </c>
      <c r="D42" s="12" t="s">
        <v>51</v>
      </c>
      <c r="E42" s="51">
        <v>1</v>
      </c>
      <c r="F42" s="49">
        <f t="shared" si="0"/>
        <v>37.4</v>
      </c>
      <c r="G42" s="50">
        <f>F42/7.25</f>
        <v>5.1586206896551721</v>
      </c>
      <c r="H42" s="12" t="s">
        <v>51</v>
      </c>
      <c r="I42" s="51"/>
      <c r="J42" s="49">
        <f>I42/5*$I$3</f>
        <v>0</v>
      </c>
    </row>
    <row r="43" spans="1:10" x14ac:dyDescent="0.2">
      <c r="A43" s="12" t="s">
        <v>52</v>
      </c>
      <c r="B43" s="46">
        <f>E43*$E$4+J43</f>
        <v>0</v>
      </c>
      <c r="C43" s="47">
        <f t="shared" si="7"/>
        <v>0</v>
      </c>
      <c r="D43" s="12" t="s">
        <v>52</v>
      </c>
      <c r="E43" s="51"/>
      <c r="F43" s="49">
        <f t="shared" si="0"/>
        <v>0</v>
      </c>
      <c r="G43" s="50">
        <f>F43/7.25</f>
        <v>0</v>
      </c>
      <c r="H43" s="12" t="s">
        <v>52</v>
      </c>
      <c r="I43" s="51"/>
      <c r="J43" s="49">
        <f>I43/5*$I$3</f>
        <v>0</v>
      </c>
    </row>
    <row r="44" spans="1:10" x14ac:dyDescent="0.2">
      <c r="A44" s="12" t="s">
        <v>53</v>
      </c>
      <c r="B44" s="46">
        <f>E44*$E$4+J44</f>
        <v>37.4</v>
      </c>
      <c r="C44" s="47">
        <f t="shared" si="7"/>
        <v>5.1586206896551721</v>
      </c>
      <c r="D44" s="12" t="s">
        <v>53</v>
      </c>
      <c r="E44" s="51">
        <v>1</v>
      </c>
      <c r="F44" s="49">
        <f t="shared" si="0"/>
        <v>37.4</v>
      </c>
      <c r="G44" s="50">
        <f>F44/7.25</f>
        <v>5.1586206896551721</v>
      </c>
      <c r="H44" s="12" t="s">
        <v>53</v>
      </c>
      <c r="I44" s="51"/>
      <c r="J44" s="49">
        <f>I44/5*$I$3</f>
        <v>0</v>
      </c>
    </row>
    <row r="45" spans="1:10" x14ac:dyDescent="0.2">
      <c r="A45" s="18"/>
      <c r="B45" s="34"/>
      <c r="C45" s="52"/>
      <c r="D45" s="18"/>
      <c r="E45" s="34"/>
      <c r="F45" s="35">
        <f t="shared" si="0"/>
        <v>0</v>
      </c>
      <c r="G45" s="52"/>
      <c r="H45" s="18"/>
      <c r="I45" s="34"/>
      <c r="J45" s="35"/>
    </row>
    <row r="46" spans="1:10" ht="15.75" thickBot="1" x14ac:dyDescent="0.25">
      <c r="A46" s="12"/>
      <c r="B46" s="34"/>
      <c r="C46" s="52"/>
      <c r="D46" s="12"/>
      <c r="E46" s="34"/>
      <c r="F46" s="35">
        <f t="shared" si="0"/>
        <v>0</v>
      </c>
      <c r="G46" s="52"/>
      <c r="H46" s="18"/>
      <c r="I46" s="34"/>
      <c r="J46" s="35"/>
    </row>
    <row r="47" spans="1:10" ht="15.75" thickBot="1" x14ac:dyDescent="0.25">
      <c r="A47" s="53" t="s">
        <v>54</v>
      </c>
      <c r="B47" s="54">
        <f>B40+B33+B26+B15+B9</f>
        <v>1545.4999999999998</v>
      </c>
      <c r="C47" s="55">
        <f>B47/7.25</f>
        <v>213.17241379310343</v>
      </c>
      <c r="D47" s="56" t="s">
        <v>55</v>
      </c>
      <c r="E47" s="57">
        <f>E40+E33+E26+E15+E9</f>
        <v>37.5</v>
      </c>
      <c r="F47" s="43">
        <f t="shared" si="0"/>
        <v>1402.5</v>
      </c>
      <c r="G47" s="45">
        <f>F47/7.25</f>
        <v>193.44827586206895</v>
      </c>
      <c r="H47" s="18" t="s">
        <v>56</v>
      </c>
      <c r="I47" s="57">
        <f>I40+I33+I26+I15+I9</f>
        <v>27.5</v>
      </c>
      <c r="J47" s="43">
        <f>I47/7.25</f>
        <v>3.7931034482758621</v>
      </c>
    </row>
    <row r="48" spans="1:10" ht="15" hidden="1" customHeight="1" x14ac:dyDescent="0.2">
      <c r="A48" s="58" t="s">
        <v>57</v>
      </c>
      <c r="B48" s="59">
        <f>B47-C6</f>
        <v>1.4999999999997726</v>
      </c>
      <c r="C48" s="52"/>
      <c r="D48" s="12" t="s">
        <v>58</v>
      </c>
      <c r="E48" s="60">
        <f>E47-E8</f>
        <v>1.25</v>
      </c>
      <c r="F48" s="35"/>
      <c r="G48" s="34"/>
      <c r="H48" s="12" t="s">
        <v>58</v>
      </c>
      <c r="I48" s="34">
        <f>I47-I8</f>
        <v>-8.75</v>
      </c>
      <c r="J48" s="35"/>
    </row>
    <row r="49" spans="1:10" ht="15.75" thickBot="1" x14ac:dyDescent="0.25">
      <c r="A49" s="61"/>
      <c r="B49" s="62"/>
      <c r="C49" s="63"/>
      <c r="D49" s="13"/>
      <c r="E49" s="62"/>
      <c r="F49" s="63"/>
      <c r="G49" s="62"/>
      <c r="H49" s="61"/>
      <c r="I49" s="62"/>
      <c r="J49" s="63"/>
    </row>
    <row r="51" spans="1:10" x14ac:dyDescent="0.2">
      <c r="A51" s="1"/>
    </row>
  </sheetData>
  <mergeCells count="1">
    <mergeCell ref="A1:J1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D25" sqref="D25"/>
    </sheetView>
  </sheetViews>
  <sheetFormatPr defaultRowHeight="15" x14ac:dyDescent="0.2"/>
  <cols>
    <col min="2" max="4" width="25.44140625" customWidth="1"/>
  </cols>
  <sheetData>
    <row r="2" spans="2:4" ht="30.75" thickBot="1" x14ac:dyDescent="0.25">
      <c r="B2" s="4" t="s">
        <v>59</v>
      </c>
    </row>
    <row r="3" spans="2:4" ht="28.5" customHeight="1" thickBot="1" x14ac:dyDescent="0.25">
      <c r="B3" s="68" t="s">
        <v>60</v>
      </c>
      <c r="C3" s="69"/>
      <c r="D3" s="70"/>
    </row>
    <row r="4" spans="2:4" ht="15.75" thickBot="1" x14ac:dyDescent="0.25">
      <c r="B4" s="5"/>
      <c r="C4" s="5" t="s">
        <v>61</v>
      </c>
      <c r="D4" s="5" t="s">
        <v>62</v>
      </c>
    </row>
    <row r="5" spans="2:4" ht="15.75" thickBot="1" x14ac:dyDescent="0.25">
      <c r="B5" s="5" t="s">
        <v>63</v>
      </c>
      <c r="C5" s="5">
        <v>261</v>
      </c>
      <c r="D5" s="5"/>
    </row>
    <row r="6" spans="2:4" ht="15.75" thickBot="1" x14ac:dyDescent="0.25">
      <c r="B6" s="6" t="s">
        <v>64</v>
      </c>
      <c r="C6" s="7" t="s">
        <v>65</v>
      </c>
      <c r="D6" s="5"/>
    </row>
    <row r="7" spans="2:4" ht="15.75" thickBot="1" x14ac:dyDescent="0.25">
      <c r="B7" s="6" t="s">
        <v>66</v>
      </c>
      <c r="C7" s="7" t="s">
        <v>67</v>
      </c>
      <c r="D7" s="5"/>
    </row>
    <row r="8" spans="2:4" ht="15.75" thickBot="1" x14ac:dyDescent="0.25">
      <c r="B8" s="5"/>
      <c r="C8" s="8">
        <v>213</v>
      </c>
      <c r="D8" s="9">
        <v>1544</v>
      </c>
    </row>
    <row r="9" spans="2:4" ht="28.5" customHeight="1" thickBot="1" x14ac:dyDescent="0.25">
      <c r="B9" s="68" t="s">
        <v>68</v>
      </c>
      <c r="C9" s="69"/>
      <c r="D9" s="70"/>
    </row>
    <row r="10" spans="2:4" ht="15.75" thickBot="1" x14ac:dyDescent="0.25">
      <c r="B10" s="5"/>
      <c r="C10" s="5"/>
      <c r="D10" s="5"/>
    </row>
    <row r="11" spans="2:4" ht="15.75" thickBot="1" x14ac:dyDescent="0.25">
      <c r="B11" s="5"/>
      <c r="C11" s="5" t="s">
        <v>61</v>
      </c>
      <c r="D11" s="5" t="s">
        <v>62</v>
      </c>
    </row>
    <row r="12" spans="2:4" ht="15.75" thickBot="1" x14ac:dyDescent="0.25">
      <c r="B12" s="5" t="s">
        <v>63</v>
      </c>
      <c r="C12" s="5">
        <v>261</v>
      </c>
      <c r="D12" s="5"/>
    </row>
    <row r="13" spans="2:4" ht="15.75" thickBot="1" x14ac:dyDescent="0.25">
      <c r="B13" s="6" t="s">
        <v>64</v>
      </c>
      <c r="C13" s="7" t="s">
        <v>65</v>
      </c>
      <c r="D13" s="5"/>
    </row>
    <row r="14" spans="2:4" ht="15.75" thickBot="1" x14ac:dyDescent="0.25">
      <c r="B14" s="6" t="s">
        <v>66</v>
      </c>
      <c r="C14" s="7" t="s">
        <v>69</v>
      </c>
      <c r="D14" s="5"/>
    </row>
    <row r="15" spans="2:4" ht="15.75" thickBot="1" x14ac:dyDescent="0.25">
      <c r="B15" s="5"/>
      <c r="C15" s="8">
        <v>221</v>
      </c>
      <c r="D15" s="9">
        <v>1602</v>
      </c>
    </row>
    <row r="16" spans="2:4" ht="28.5" customHeight="1" thickBot="1" x14ac:dyDescent="0.25">
      <c r="B16" s="68" t="s">
        <v>70</v>
      </c>
      <c r="C16" s="69"/>
      <c r="D16" s="70"/>
    </row>
    <row r="17" spans="2:4" ht="15.75" thickBot="1" x14ac:dyDescent="0.25">
      <c r="B17" s="71"/>
      <c r="C17" s="72"/>
      <c r="D17" s="73"/>
    </row>
    <row r="18" spans="2:4" ht="15.75" thickBot="1" x14ac:dyDescent="0.25">
      <c r="B18" s="5"/>
      <c r="C18" s="5" t="s">
        <v>61</v>
      </c>
      <c r="D18" s="5" t="s">
        <v>62</v>
      </c>
    </row>
    <row r="19" spans="2:4" ht="15.75" thickBot="1" x14ac:dyDescent="0.25">
      <c r="B19" s="5" t="s">
        <v>63</v>
      </c>
      <c r="C19" s="5">
        <v>261</v>
      </c>
      <c r="D19" s="5"/>
    </row>
    <row r="20" spans="2:4" ht="15.75" thickBot="1" x14ac:dyDescent="0.25">
      <c r="B20" s="6" t="s">
        <v>64</v>
      </c>
      <c r="C20" s="7" t="s">
        <v>65</v>
      </c>
      <c r="D20" s="5"/>
    </row>
    <row r="21" spans="2:4" ht="15.75" thickBot="1" x14ac:dyDescent="0.25">
      <c r="B21" s="6" t="s">
        <v>66</v>
      </c>
      <c r="C21" s="7" t="s">
        <v>71</v>
      </c>
      <c r="D21" s="5"/>
    </row>
    <row r="22" spans="2:4" ht="15.75" thickBot="1" x14ac:dyDescent="0.25">
      <c r="B22" s="5"/>
      <c r="C22" s="8">
        <v>223</v>
      </c>
      <c r="D22" s="9">
        <v>1617</v>
      </c>
    </row>
    <row r="23" spans="2:4" ht="28.5" customHeight="1" thickBot="1" x14ac:dyDescent="0.25">
      <c r="B23" s="68" t="s">
        <v>72</v>
      </c>
      <c r="C23" s="69"/>
      <c r="D23" s="70"/>
    </row>
    <row r="24" spans="2:4" ht="15.75" thickBot="1" x14ac:dyDescent="0.25">
      <c r="B24" s="5"/>
      <c r="C24" s="5" t="s">
        <v>61</v>
      </c>
      <c r="D24" s="5" t="s">
        <v>62</v>
      </c>
    </row>
    <row r="25" spans="2:4" ht="15.75" thickBot="1" x14ac:dyDescent="0.25">
      <c r="B25" s="5" t="s">
        <v>63</v>
      </c>
      <c r="C25" s="5">
        <v>261</v>
      </c>
      <c r="D25" s="5">
        <f>C25*7.25</f>
        <v>1892.25</v>
      </c>
    </row>
    <row r="26" spans="2:4" ht="15.75" thickBot="1" x14ac:dyDescent="0.25">
      <c r="B26" s="6" t="s">
        <v>64</v>
      </c>
      <c r="C26" s="7" t="s">
        <v>65</v>
      </c>
      <c r="D26" s="5"/>
    </row>
    <row r="27" spans="2:4" ht="15.75" thickBot="1" x14ac:dyDescent="0.25">
      <c r="B27" s="6" t="s">
        <v>66</v>
      </c>
      <c r="C27" s="7" t="s">
        <v>73</v>
      </c>
      <c r="D27" s="5"/>
    </row>
    <row r="28" spans="2:4" ht="15.75" thickBot="1" x14ac:dyDescent="0.25">
      <c r="B28" s="5"/>
      <c r="C28" s="8">
        <v>228</v>
      </c>
      <c r="D28" s="9">
        <v>1653</v>
      </c>
    </row>
  </sheetData>
  <mergeCells count="5">
    <mergeCell ref="B3:D3"/>
    <mergeCell ref="B9:D9"/>
    <mergeCell ref="B16:D16"/>
    <mergeCell ref="B17:D17"/>
    <mergeCell ref="B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Taul1</vt:lpstr>
      <vt:lpstr>Taul2</vt:lpstr>
      <vt:lpstr>Taul2!_GoBack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Jyvaskylan kaupunki</dc:creator>
  <cp:lastModifiedBy>Antti Ikonen</cp:lastModifiedBy>
  <cp:lastPrinted>2014-03-18T13:11:02Z</cp:lastPrinted>
  <dcterms:created xsi:type="dcterms:W3CDTF">2014-02-11T09:20:19Z</dcterms:created>
  <dcterms:modified xsi:type="dcterms:W3CDTF">2014-05-04T15:27:07Z</dcterms:modified>
</cp:coreProperties>
</file>